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O21" i="1"/>
  <c r="B49"/>
  <c r="N49" s="1"/>
  <c r="N52"/>
  <c r="N50"/>
  <c r="M57" l="1"/>
  <c r="J57"/>
  <c r="G57"/>
  <c r="D56"/>
  <c r="D57" s="1"/>
  <c r="N56" l="1"/>
  <c r="N39"/>
  <c r="N10"/>
  <c r="M35"/>
  <c r="K35"/>
  <c r="H35"/>
  <c r="F35"/>
  <c r="G35"/>
  <c r="D35"/>
  <c r="O33"/>
  <c r="N37"/>
  <c r="N38"/>
  <c r="N43" l="1"/>
  <c r="K20" l="1"/>
  <c r="N18" l="1"/>
  <c r="P18" s="1"/>
  <c r="K4" l="1"/>
  <c r="N11"/>
  <c r="N12"/>
  <c r="C13"/>
  <c r="D13"/>
  <c r="E13"/>
  <c r="F13"/>
  <c r="G13"/>
  <c r="H13"/>
  <c r="N5"/>
  <c r="L4"/>
  <c r="L13" s="1"/>
  <c r="P44"/>
  <c r="O57"/>
  <c r="P50"/>
  <c r="P49"/>
  <c r="N51"/>
  <c r="P51" s="1"/>
  <c r="P52"/>
  <c r="N53"/>
  <c r="P53" s="1"/>
  <c r="N54"/>
  <c r="P54" s="1"/>
  <c r="N55"/>
  <c r="P55" s="1"/>
  <c r="N48"/>
  <c r="P48" s="1"/>
  <c r="P57" l="1"/>
  <c r="N57"/>
  <c r="P43"/>
  <c r="N42"/>
  <c r="O42" s="1"/>
  <c r="O45" s="1"/>
  <c r="N41"/>
  <c r="P41" s="1"/>
  <c r="N40"/>
  <c r="P40" s="1"/>
  <c r="N36"/>
  <c r="P36" s="1"/>
  <c r="P39"/>
  <c r="N27"/>
  <c r="N28"/>
  <c r="P28" s="1"/>
  <c r="N29"/>
  <c r="P29" s="1"/>
  <c r="N30"/>
  <c r="P30" s="1"/>
  <c r="N31"/>
  <c r="P31" s="1"/>
  <c r="N32"/>
  <c r="P32" s="1"/>
  <c r="N33"/>
  <c r="P33" s="1"/>
  <c r="N34"/>
  <c r="P34" s="1"/>
  <c r="N20"/>
  <c r="P20" s="1"/>
  <c r="N19"/>
  <c r="P19" s="1"/>
  <c r="N16"/>
  <c r="L35"/>
  <c r="I35"/>
  <c r="J35"/>
  <c r="E35"/>
  <c r="C35"/>
  <c r="B35"/>
  <c r="M13"/>
  <c r="K13"/>
  <c r="J13"/>
  <c r="I13"/>
  <c r="B13"/>
  <c r="N6"/>
  <c r="N7"/>
  <c r="N4"/>
  <c r="N9"/>
  <c r="N8"/>
  <c r="P27" l="1"/>
  <c r="P42"/>
  <c r="N17"/>
  <c r="P17" s="1"/>
  <c r="N35"/>
  <c r="P35" s="1"/>
  <c r="N13"/>
  <c r="P13" s="1"/>
  <c r="P16"/>
  <c r="N21" l="1"/>
  <c r="P21"/>
  <c r="N45"/>
  <c r="P45"/>
</calcChain>
</file>

<file path=xl/sharedStrings.xml><?xml version="1.0" encoding="utf-8"?>
<sst xmlns="http://schemas.openxmlformats.org/spreadsheetml/2006/main" count="110" uniqueCount="86">
  <si>
    <t>Начислено январь</t>
  </si>
  <si>
    <t>Начислено февраль</t>
  </si>
  <si>
    <t>Начислено март</t>
  </si>
  <si>
    <t>Начислено апрель</t>
  </si>
  <si>
    <t>Начислено май</t>
  </si>
  <si>
    <t>Начислено июнь</t>
  </si>
  <si>
    <t>Начислено июль</t>
  </si>
  <si>
    <t>Начислено август</t>
  </si>
  <si>
    <t>Начислено сентябрь</t>
  </si>
  <si>
    <t>Начислено октябрь</t>
  </si>
  <si>
    <t>Начислено ноябрь</t>
  </si>
  <si>
    <t>Начислено декабрь</t>
  </si>
  <si>
    <t>Отопление</t>
  </si>
  <si>
    <t>Горячая вода</t>
  </si>
  <si>
    <t>Холодная вода</t>
  </si>
  <si>
    <t>Итого</t>
  </si>
  <si>
    <t>Домофон</t>
  </si>
  <si>
    <t>Видеонаблюдение</t>
  </si>
  <si>
    <t>Капитальный ремонт</t>
  </si>
  <si>
    <t>Тех. облуживание</t>
  </si>
  <si>
    <t>Итого:</t>
  </si>
  <si>
    <t>Электроэнергия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</si>
  <si>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</si>
  <si>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</si>
  <si>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</si>
  <si>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</si>
  <si>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</si>
  <si>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</si>
  <si>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</si>
  <si>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</si>
  <si>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</si>
  <si>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</si>
  <si>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</si>
  <si>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</si>
  <si>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ООО "Лукойл-ТТК" Тепловая энергия</t>
  </si>
  <si>
    <t>Оплачено</t>
  </si>
  <si>
    <t>Оплачено за 2014 г.</t>
  </si>
  <si>
    <t>ДОЛГ</t>
  </si>
  <si>
    <t>Лифт</t>
  </si>
  <si>
    <t>Мусор</t>
  </si>
  <si>
    <t>УУТЭ</t>
  </si>
  <si>
    <t>Обновление программы</t>
  </si>
  <si>
    <t>Услуги адвоката</t>
  </si>
  <si>
    <t>Образовательные услуги</t>
  </si>
  <si>
    <t>З/плата</t>
  </si>
  <si>
    <t>Госпошлина</t>
  </si>
  <si>
    <t>Расчетно-кассовое обслуживание</t>
  </si>
  <si>
    <t>Хоз.нужды</t>
  </si>
  <si>
    <t>Парикмахерская</t>
  </si>
  <si>
    <t>Пашковский</t>
  </si>
  <si>
    <t>ЗАО "Электро-ком"</t>
  </si>
  <si>
    <t>Мобильные Телесистемы</t>
  </si>
  <si>
    <t>"ЭР-Телеком-Холдинг"</t>
  </si>
  <si>
    <t>ОАО "Ростелеком"</t>
  </si>
  <si>
    <t>ООО "Русмедиа"</t>
  </si>
  <si>
    <t>1 кв.</t>
  </si>
  <si>
    <t>2 кв.</t>
  </si>
  <si>
    <t>3 кв.</t>
  </si>
  <si>
    <t>4 кв.</t>
  </si>
  <si>
    <t>Всего</t>
  </si>
  <si>
    <t>ПФР, ФСС</t>
  </si>
  <si>
    <t>Проценты банка</t>
  </si>
  <si>
    <t>Налог УСН</t>
  </si>
  <si>
    <t>Начисление коммунальных услуг</t>
  </si>
  <si>
    <t>"Ростовводоканал" Холодная вода, водоотведение</t>
  </si>
  <si>
    <t>ОАО "Энергосбыт"</t>
  </si>
  <si>
    <t>Оплата поставщикам</t>
  </si>
  <si>
    <t>Расходы со статьи "тех. облуживание"</t>
  </si>
  <si>
    <t>Доход от аренды</t>
  </si>
  <si>
    <t>Техобслуживание газовой плиты</t>
  </si>
  <si>
    <t>Финансовый отчет ТСЖ "Лелюшенко, 5/2" за 2015 год</t>
  </si>
  <si>
    <t>Оплачено за 2015 г.</t>
  </si>
  <si>
    <t>Антимагнитные пломбы</t>
  </si>
  <si>
    <t>Изготовление ключа эл. подписи</t>
  </si>
  <si>
    <t>Манометр</t>
  </si>
  <si>
    <t>Ограждение клумб</t>
  </si>
  <si>
    <t>Почтовые ящики</t>
  </si>
  <si>
    <t>Прочистка канализации</t>
  </si>
  <si>
    <t>На нач. года</t>
  </si>
  <si>
    <t>Денежные средства полученные от ООО "Коммунальщика Дона"</t>
  </si>
  <si>
    <t>Замена канализационного выхода</t>
  </si>
  <si>
    <t>Замена окон в подъездах</t>
  </si>
  <si>
    <t>Ремонт входов в подъезды, подвал</t>
  </si>
  <si>
    <t>Ремонт межпанельных швов</t>
  </si>
  <si>
    <t>Остаток на р/сч ОАО КБ "Центр-Инвест" на 31.12.2015 г</t>
  </si>
  <si>
    <t>Остаток на р/сч  ОАО "Сбарбанк России"на 31.12.2015 г. (капремонт)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</si>
</sst>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u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1" fillId="0" borderId="1" xfId="0" applyFont="1" applyBorder="1"/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Font="1" applyFill="1" applyBorder="1"/>
    <xf numFmtId="2" fontId="1" fillId="2" borderId="1" xfId="0" applyNumberFormat="1" applyFont="1" applyFill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/>
    <xf numFmtId="0" fontId="1" fillId="2" borderId="1" xfId="0" applyFont="1" applyFill="1" applyBorder="1"/>
    <xf numFmtId="0" fontId="1" fillId="0" borderId="1" xfId="0" applyFont="1" applyFill="1" applyBorder="1" applyAlignment="1"/>
    <xf numFmtId="2" fontId="0" fillId="0" borderId="0" xfId="0" applyNumberFormat="1"/>
    <xf numFmtId="2" fontId="2" fillId="0" borderId="0" xfId="0" applyNumberFormat="1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6" fillId="0" borderId="0" xfId="0" applyFont="1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9" fillId="2" borderId="4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/>
    <xf numFmtId="2" fontId="1" fillId="2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4" fontId="1" fillId="2" borderId="0" xfId="0" applyNumberFormat="1" applyFont="1" applyFill="1"/>
    <xf numFmtId="0" fontId="8" fillId="2" borderId="1" xfId="0" applyFont="1" applyFill="1" applyBorder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4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8"/>
  <sheetViews>
    <sheetView tabSelected="1" workbookViewId="0">
      <selection activeCell="J65" sqref="J65"/>
    </sheetView>
  </sheetViews>
  <sheetFormatPr defaultRowHeight="15"/>
  <cols>
    <col min="1" max="1" width="18.85546875" customWidth="1"/>
    <col min="2" max="2" width="10.42578125" customWidth="1"/>
    <col min="3" max="3" width="9.28515625" customWidth="1"/>
    <col min="4" max="4" width="9.42578125" customWidth="1"/>
    <col min="5" max="5" width="9.28515625" customWidth="1"/>
    <col min="6" max="6" width="8.7109375" customWidth="1"/>
    <col min="7" max="7" width="9.28515625" customWidth="1"/>
    <col min="8" max="8" width="9.140625" customWidth="1"/>
    <col min="9" max="9" width="8.85546875" customWidth="1"/>
    <col min="10" max="10" width="9" customWidth="1"/>
    <col min="11" max="13" width="9.28515625" customWidth="1"/>
    <col min="14" max="14" width="9.7109375" customWidth="1"/>
    <col min="15" max="15" width="11" customWidth="1"/>
    <col min="16" max="16" width="8.85546875" customWidth="1"/>
    <col min="17" max="17" width="10.5703125" bestFit="1" customWidth="1"/>
    <col min="18" max="18" width="9.5703125" bestFit="1" customWidth="1"/>
  </cols>
  <sheetData>
    <row r="1" spans="1:17">
      <c r="D1" s="16" t="s">
        <v>70</v>
      </c>
    </row>
    <row r="2" spans="1:17">
      <c r="A2" s="16" t="s">
        <v>63</v>
      </c>
    </row>
    <row r="3" spans="1:17" ht="44.25" customHeight="1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15</v>
      </c>
      <c r="O3" s="3" t="s">
        <v>35</v>
      </c>
      <c r="P3" s="4" t="s">
        <v>37</v>
      </c>
    </row>
    <row r="4" spans="1:17" ht="18" customHeight="1">
      <c r="A4" s="1" t="s">
        <v>19</v>
      </c>
      <c r="B4" s="7">
        <v>125553.04</v>
      </c>
      <c r="C4" s="7">
        <v>125553.04</v>
      </c>
      <c r="D4" s="7">
        <v>131873.56</v>
      </c>
      <c r="E4" s="7">
        <v>125553.04</v>
      </c>
      <c r="F4" s="7">
        <v>159817.93</v>
      </c>
      <c r="G4" s="7">
        <v>138814.45000000001</v>
      </c>
      <c r="H4" s="7">
        <v>132493.93</v>
      </c>
      <c r="I4" s="7">
        <v>132493.93</v>
      </c>
      <c r="J4" s="7">
        <v>138814.45000000001</v>
      </c>
      <c r="K4" s="7">
        <f>132493.93+9010</f>
        <v>141503.93</v>
      </c>
      <c r="L4" s="7">
        <f>132493.93+4000</f>
        <v>136493.93</v>
      </c>
      <c r="M4" s="7">
        <v>142915.69</v>
      </c>
      <c r="N4" s="7">
        <f t="shared" ref="N4:N9" si="0">SUM(B4:M4)</f>
        <v>1631880.9199999997</v>
      </c>
      <c r="O4" s="12"/>
      <c r="P4" s="1"/>
    </row>
    <row r="5" spans="1:17" ht="18" customHeight="1">
      <c r="A5" s="1" t="s">
        <v>12</v>
      </c>
      <c r="B5" s="7">
        <v>277635.59999999998</v>
      </c>
      <c r="C5" s="7">
        <v>235990.26</v>
      </c>
      <c r="D5" s="7">
        <v>218973.34</v>
      </c>
      <c r="E5" s="7">
        <v>109666.01</v>
      </c>
      <c r="F5" s="7"/>
      <c r="G5" s="7"/>
      <c r="H5" s="7"/>
      <c r="I5" s="7"/>
      <c r="J5" s="7"/>
      <c r="K5" s="7">
        <v>107969.4</v>
      </c>
      <c r="L5" s="7">
        <v>208226.7</v>
      </c>
      <c r="M5" s="7">
        <v>235193.83</v>
      </c>
      <c r="N5" s="7">
        <f>SUM(B5:M5)</f>
        <v>1393655.1400000001</v>
      </c>
      <c r="O5" s="12"/>
      <c r="P5" s="1"/>
    </row>
    <row r="6" spans="1:17" ht="18" customHeight="1">
      <c r="A6" s="1" t="s">
        <v>13</v>
      </c>
      <c r="B6" s="7">
        <v>111137.96</v>
      </c>
      <c r="C6" s="7">
        <v>99706.68</v>
      </c>
      <c r="D6" s="7">
        <v>91297.88</v>
      </c>
      <c r="E6" s="7">
        <v>89921.919999999998</v>
      </c>
      <c r="F6" s="7">
        <v>94567.78</v>
      </c>
      <c r="G6" s="7">
        <v>69238.5</v>
      </c>
      <c r="H6" s="7">
        <v>60909.47</v>
      </c>
      <c r="I6" s="7">
        <v>52341.27</v>
      </c>
      <c r="J6" s="7">
        <v>72939.88</v>
      </c>
      <c r="K6" s="7">
        <v>87053.07</v>
      </c>
      <c r="L6" s="7">
        <v>99893.86</v>
      </c>
      <c r="M6" s="7">
        <v>103606.48</v>
      </c>
      <c r="N6" s="7">
        <f t="shared" si="0"/>
        <v>1032614.7499999999</v>
      </c>
      <c r="O6" s="12"/>
      <c r="P6" s="1"/>
    </row>
    <row r="7" spans="1:17" ht="18" customHeight="1">
      <c r="A7" s="1" t="s">
        <v>14</v>
      </c>
      <c r="B7" s="7">
        <v>95313.67</v>
      </c>
      <c r="C7" s="7">
        <v>90396.83</v>
      </c>
      <c r="D7" s="7">
        <v>78629.55</v>
      </c>
      <c r="E7" s="7">
        <v>90931.33</v>
      </c>
      <c r="F7" s="7">
        <v>82975.62</v>
      </c>
      <c r="G7" s="7">
        <v>92178.15</v>
      </c>
      <c r="H7" s="7">
        <v>93025.81</v>
      </c>
      <c r="I7" s="7">
        <v>90573.62</v>
      </c>
      <c r="J7" s="7">
        <v>90410.86</v>
      </c>
      <c r="K7" s="7">
        <v>84834.46</v>
      </c>
      <c r="L7" s="7">
        <v>91101.23</v>
      </c>
      <c r="M7" s="7">
        <v>81159.570000000007</v>
      </c>
      <c r="N7" s="7">
        <f t="shared" si="0"/>
        <v>1061530.7</v>
      </c>
      <c r="O7" s="12"/>
      <c r="P7" s="1"/>
    </row>
    <row r="8" spans="1:17" ht="18" customHeight="1">
      <c r="A8" s="1" t="s">
        <v>17</v>
      </c>
      <c r="B8" s="7">
        <v>6796</v>
      </c>
      <c r="C8" s="7">
        <v>6816</v>
      </c>
      <c r="D8" s="7">
        <v>6816</v>
      </c>
      <c r="E8" s="7">
        <v>6816</v>
      </c>
      <c r="F8" s="7">
        <v>6816</v>
      </c>
      <c r="G8" s="7">
        <v>6816</v>
      </c>
      <c r="H8" s="7"/>
      <c r="I8" s="7"/>
      <c r="J8" s="7"/>
      <c r="K8" s="7"/>
      <c r="L8" s="7"/>
      <c r="M8" s="7"/>
      <c r="N8" s="7">
        <f t="shared" si="0"/>
        <v>40876</v>
      </c>
      <c r="O8" s="12"/>
      <c r="P8" s="1"/>
    </row>
    <row r="9" spans="1:17" ht="18" customHeight="1">
      <c r="A9" s="1" t="s">
        <v>16</v>
      </c>
      <c r="B9" s="7">
        <v>3487.5</v>
      </c>
      <c r="C9" s="7">
        <v>3487.5</v>
      </c>
      <c r="D9" s="7">
        <v>3487.5</v>
      </c>
      <c r="E9" s="7">
        <v>3487.5</v>
      </c>
      <c r="F9" s="7">
        <v>3487.5</v>
      </c>
      <c r="G9" s="7">
        <v>3487.5</v>
      </c>
      <c r="H9" s="7">
        <v>3487.5</v>
      </c>
      <c r="I9" s="7">
        <v>3487.5</v>
      </c>
      <c r="J9" s="7">
        <v>3487.5</v>
      </c>
      <c r="K9" s="7">
        <v>3487.5</v>
      </c>
      <c r="L9" s="7">
        <v>3487.5</v>
      </c>
      <c r="M9" s="7">
        <v>3487.5</v>
      </c>
      <c r="N9" s="7">
        <f t="shared" si="0"/>
        <v>41850</v>
      </c>
      <c r="O9" s="12"/>
      <c r="P9" s="1"/>
    </row>
    <row r="10" spans="1:17" ht="21" customHeight="1">
      <c r="A10" s="22" t="s">
        <v>69</v>
      </c>
      <c r="B10" s="31"/>
      <c r="C10" s="31"/>
      <c r="D10" s="31"/>
      <c r="E10" s="31"/>
      <c r="F10" s="12">
        <v>41984</v>
      </c>
      <c r="G10" s="31"/>
      <c r="H10" s="31"/>
      <c r="I10" s="31"/>
      <c r="J10" s="31"/>
      <c r="K10" s="31"/>
      <c r="L10" s="31"/>
      <c r="M10" s="31"/>
      <c r="N10" s="7">
        <f>F10</f>
        <v>41984</v>
      </c>
      <c r="O10" s="12"/>
      <c r="P10" s="1"/>
    </row>
    <row r="11" spans="1:17" ht="18" customHeight="1">
      <c r="A11" s="1" t="s">
        <v>21</v>
      </c>
      <c r="B11" s="12">
        <v>98096.03</v>
      </c>
      <c r="C11" s="12">
        <v>98375.02</v>
      </c>
      <c r="D11" s="12">
        <v>81931.53</v>
      </c>
      <c r="E11" s="12">
        <v>86312.55</v>
      </c>
      <c r="F11" s="12">
        <v>84728.63</v>
      </c>
      <c r="G11" s="12">
        <v>100561.06</v>
      </c>
      <c r="H11" s="12">
        <v>101943.33</v>
      </c>
      <c r="I11" s="12">
        <v>119207.58</v>
      </c>
      <c r="J11" s="12">
        <v>92304.7</v>
      </c>
      <c r="K11" s="12">
        <v>103336.52</v>
      </c>
      <c r="L11" s="12">
        <v>101470.77</v>
      </c>
      <c r="M11" s="12">
        <v>83892.479999999996</v>
      </c>
      <c r="N11" s="12">
        <f>SUM(B11:M11)</f>
        <v>1152160.1999999997</v>
      </c>
      <c r="O11" s="12"/>
      <c r="P11" s="1"/>
    </row>
    <row r="12" spans="1:17" ht="18" customHeight="1">
      <c r="A12" s="6" t="s">
        <v>18</v>
      </c>
      <c r="B12" s="12">
        <v>49506.03</v>
      </c>
      <c r="C12" s="12">
        <v>49506.03</v>
      </c>
      <c r="D12" s="12">
        <v>49506.03</v>
      </c>
      <c r="E12" s="12">
        <v>49506.03</v>
      </c>
      <c r="F12" s="12">
        <v>49506.03</v>
      </c>
      <c r="G12" s="12">
        <v>49506.03</v>
      </c>
      <c r="H12" s="12">
        <v>49506.03</v>
      </c>
      <c r="I12" s="12">
        <v>43219.55</v>
      </c>
      <c r="J12" s="12">
        <v>48720.22</v>
      </c>
      <c r="K12" s="12">
        <v>48723.94</v>
      </c>
      <c r="L12" s="12">
        <v>48723.94</v>
      </c>
      <c r="M12" s="12">
        <v>48757.42</v>
      </c>
      <c r="N12" s="12">
        <f>SUM(B12:M12)</f>
        <v>584687.28</v>
      </c>
      <c r="O12" s="12"/>
      <c r="P12" s="1"/>
    </row>
    <row r="13" spans="1:17" ht="18" customHeight="1">
      <c r="A13" s="17" t="s">
        <v>20</v>
      </c>
      <c r="B13" s="7">
        <f t="shared" ref="B13:M13" si="1">SUM(B4:B12)</f>
        <v>767525.83000000007</v>
      </c>
      <c r="C13" s="7">
        <f t="shared" si="1"/>
        <v>709831.36</v>
      </c>
      <c r="D13" s="7">
        <f t="shared" si="1"/>
        <v>662515.39000000013</v>
      </c>
      <c r="E13" s="7">
        <f t="shared" si="1"/>
        <v>562194.38</v>
      </c>
      <c r="F13" s="7">
        <f t="shared" si="1"/>
        <v>523883.49</v>
      </c>
      <c r="G13" s="7">
        <f t="shared" si="1"/>
        <v>460601.68999999994</v>
      </c>
      <c r="H13" s="7">
        <f t="shared" si="1"/>
        <v>441366.06999999995</v>
      </c>
      <c r="I13" s="7">
        <f t="shared" si="1"/>
        <v>441323.44999999995</v>
      </c>
      <c r="J13" s="7">
        <f t="shared" si="1"/>
        <v>446677.61</v>
      </c>
      <c r="K13" s="7">
        <f t="shared" si="1"/>
        <v>576908.82000000007</v>
      </c>
      <c r="L13" s="7">
        <f t="shared" si="1"/>
        <v>689397.92999999993</v>
      </c>
      <c r="M13" s="7">
        <f t="shared" si="1"/>
        <v>699012.97000000009</v>
      </c>
      <c r="N13" s="7">
        <f>SUM(B13:M13)</f>
        <v>6981238.9900000002</v>
      </c>
      <c r="O13" s="7">
        <v>7123644.4800000004</v>
      </c>
      <c r="P13" s="7">
        <f>R12+N13-O13</f>
        <v>-142405.49000000022</v>
      </c>
      <c r="Q13" s="14"/>
    </row>
    <row r="14" spans="1:17" ht="36.75" customHeight="1">
      <c r="A14" s="16" t="s">
        <v>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ht="35.25" customHeight="1">
      <c r="A15" s="1"/>
      <c r="B15" s="2" t="s">
        <v>22</v>
      </c>
      <c r="C15" s="2" t="s">
        <v>23</v>
      </c>
      <c r="D15" s="2" t="s">
        <v>24</v>
      </c>
      <c r="E15" s="2" t="s">
        <v>25</v>
      </c>
      <c r="F15" s="2" t="s">
        <v>26</v>
      </c>
      <c r="G15" s="2" t="s">
        <v>27</v>
      </c>
      <c r="H15" s="2" t="s">
        <v>28</v>
      </c>
      <c r="I15" s="2" t="s">
        <v>29</v>
      </c>
      <c r="J15" s="2" t="s">
        <v>30</v>
      </c>
      <c r="K15" s="2" t="s">
        <v>31</v>
      </c>
      <c r="L15" s="2" t="s">
        <v>32</v>
      </c>
      <c r="M15" s="2" t="s">
        <v>33</v>
      </c>
      <c r="N15" s="2" t="s">
        <v>15</v>
      </c>
      <c r="O15" s="9" t="s">
        <v>71</v>
      </c>
      <c r="P15" s="4" t="s">
        <v>37</v>
      </c>
      <c r="Q15" s="14"/>
    </row>
    <row r="16" spans="1:17" ht="26.25" customHeight="1">
      <c r="A16" s="32" t="s">
        <v>34</v>
      </c>
      <c r="B16" s="7">
        <v>400415.64</v>
      </c>
      <c r="C16" s="7">
        <v>331569.02</v>
      </c>
      <c r="D16" s="7">
        <v>290908.71000000002</v>
      </c>
      <c r="E16" s="7">
        <v>182987.6</v>
      </c>
      <c r="F16" s="7">
        <v>100843.99</v>
      </c>
      <c r="G16" s="7">
        <v>56564.07</v>
      </c>
      <c r="H16" s="7">
        <v>65496.14</v>
      </c>
      <c r="I16" s="7">
        <v>35723.78</v>
      </c>
      <c r="J16" s="7">
        <v>81991.53</v>
      </c>
      <c r="K16" s="7">
        <v>398030.58</v>
      </c>
      <c r="L16" s="7">
        <v>28650.74</v>
      </c>
      <c r="M16" s="7">
        <v>254160.64000000001</v>
      </c>
      <c r="N16" s="7">
        <f t="shared" ref="N16:N20" si="2">SUM(B16:M16)</f>
        <v>2227342.4400000004</v>
      </c>
      <c r="O16" s="7">
        <v>1944500.48</v>
      </c>
      <c r="P16" s="7">
        <f>N16-O16</f>
        <v>282841.96000000043</v>
      </c>
    </row>
    <row r="17" spans="1:18" ht="36" customHeight="1">
      <c r="A17" s="32" t="s">
        <v>64</v>
      </c>
      <c r="B17" s="7">
        <v>95116.27</v>
      </c>
      <c r="C17" s="12">
        <v>90224.78</v>
      </c>
      <c r="D17" s="7">
        <v>78934.539999999994</v>
      </c>
      <c r="E17" s="12">
        <v>85038.98</v>
      </c>
      <c r="F17" s="12">
        <v>83467.539999999994</v>
      </c>
      <c r="G17" s="12">
        <v>93416.56</v>
      </c>
      <c r="H17" s="12">
        <v>61335.6</v>
      </c>
      <c r="I17" s="12">
        <v>114882.35</v>
      </c>
      <c r="J17" s="12">
        <v>91737.48</v>
      </c>
      <c r="K17" s="12">
        <v>84224.08</v>
      </c>
      <c r="L17" s="12">
        <v>91575.43</v>
      </c>
      <c r="M17" s="12">
        <v>80797.03</v>
      </c>
      <c r="N17" s="7">
        <f t="shared" si="2"/>
        <v>1050750.6399999999</v>
      </c>
      <c r="O17" s="12">
        <v>969953.61</v>
      </c>
      <c r="P17" s="7">
        <f>N17-O17</f>
        <v>80797.029999999912</v>
      </c>
    </row>
    <row r="18" spans="1:18" ht="22.5" customHeight="1">
      <c r="A18" s="32" t="s">
        <v>65</v>
      </c>
      <c r="B18" s="33">
        <v>98029.71</v>
      </c>
      <c r="C18" s="7">
        <v>98069.3</v>
      </c>
      <c r="D18" s="12">
        <v>81599.27</v>
      </c>
      <c r="E18" s="7">
        <v>85989.07</v>
      </c>
      <c r="F18" s="12">
        <v>85089.56</v>
      </c>
      <c r="G18" s="12">
        <v>100118.17</v>
      </c>
      <c r="H18" s="12">
        <v>101670.1</v>
      </c>
      <c r="I18" s="12">
        <v>118599.6</v>
      </c>
      <c r="J18" s="12">
        <v>91637.7</v>
      </c>
      <c r="K18" s="12">
        <v>102655</v>
      </c>
      <c r="L18" s="12">
        <v>100804.2</v>
      </c>
      <c r="M18" s="12">
        <v>83211.8</v>
      </c>
      <c r="N18" s="12">
        <f>SUM(B18:M18)</f>
        <v>1147473.48</v>
      </c>
      <c r="O18" s="12">
        <v>1064261.68</v>
      </c>
      <c r="P18" s="7">
        <f>N18-O18</f>
        <v>83211.800000000047</v>
      </c>
    </row>
    <row r="19" spans="1:18" ht="21.75" customHeight="1">
      <c r="A19" s="32" t="s">
        <v>17</v>
      </c>
      <c r="B19" s="7">
        <v>6772</v>
      </c>
      <c r="C19" s="7">
        <v>6772</v>
      </c>
      <c r="D19" s="7">
        <v>6772</v>
      </c>
      <c r="E19" s="7">
        <v>3900</v>
      </c>
      <c r="F19" s="7"/>
      <c r="G19" s="7"/>
      <c r="H19" s="7"/>
      <c r="I19" s="7"/>
      <c r="J19" s="7"/>
      <c r="K19" s="7"/>
      <c r="L19" s="7"/>
      <c r="M19" s="7"/>
      <c r="N19" s="7">
        <f t="shared" si="2"/>
        <v>24216</v>
      </c>
      <c r="O19" s="12">
        <v>24216</v>
      </c>
      <c r="P19" s="7">
        <f t="shared" ref="P19:P20" si="3">N19-O19</f>
        <v>0</v>
      </c>
    </row>
    <row r="20" spans="1:18" ht="21.75" customHeight="1">
      <c r="A20" s="32" t="s">
        <v>16</v>
      </c>
      <c r="B20" s="7">
        <v>3398</v>
      </c>
      <c r="C20" s="7">
        <v>3398</v>
      </c>
      <c r="D20" s="7">
        <v>3398</v>
      </c>
      <c r="E20" s="7">
        <v>3398</v>
      </c>
      <c r="F20" s="7">
        <v>3398</v>
      </c>
      <c r="G20" s="7">
        <v>3398</v>
      </c>
      <c r="H20" s="7">
        <v>3398</v>
      </c>
      <c r="I20" s="7">
        <v>3398</v>
      </c>
      <c r="J20" s="7">
        <v>3398</v>
      </c>
      <c r="K20" s="7">
        <f>3398+300</f>
        <v>3698</v>
      </c>
      <c r="L20" s="7">
        <v>3398</v>
      </c>
      <c r="M20" s="7">
        <v>3398</v>
      </c>
      <c r="N20" s="7">
        <f t="shared" si="2"/>
        <v>41076</v>
      </c>
      <c r="O20" s="12">
        <v>30882</v>
      </c>
      <c r="P20" s="7">
        <f t="shared" si="3"/>
        <v>10194</v>
      </c>
    </row>
    <row r="21" spans="1:18" ht="18" customHeight="1">
      <c r="A21" s="18" t="s">
        <v>15</v>
      </c>
      <c r="B21" s="1"/>
      <c r="C21" s="1"/>
      <c r="D21" s="5"/>
      <c r="E21" s="1"/>
      <c r="F21" s="1"/>
      <c r="G21" s="1"/>
      <c r="H21" s="1"/>
      <c r="I21" s="1"/>
      <c r="J21" s="1"/>
      <c r="K21" s="1"/>
      <c r="L21" s="1"/>
      <c r="M21" s="1"/>
      <c r="N21" s="5">
        <f>SUM(N16:N20)</f>
        <v>4490858.5600000005</v>
      </c>
      <c r="O21" s="5">
        <f>SUM(O16:O20)</f>
        <v>4033813.7699999996</v>
      </c>
      <c r="P21" s="5">
        <f>SUM(P16:P20)</f>
        <v>457044.79000000039</v>
      </c>
    </row>
    <row r="22" spans="1:18" ht="9.75" customHeight="1">
      <c r="A22" s="23"/>
      <c r="B22" s="24"/>
      <c r="C22" s="24"/>
      <c r="D22" s="25"/>
      <c r="E22" s="24"/>
      <c r="F22" s="24"/>
      <c r="G22" s="24"/>
      <c r="H22" s="24"/>
      <c r="I22" s="24"/>
      <c r="J22" s="24"/>
      <c r="K22" s="24"/>
      <c r="L22" s="24"/>
      <c r="M22" s="24"/>
      <c r="N22" s="25"/>
      <c r="O22" s="25"/>
      <c r="P22" s="25"/>
    </row>
    <row r="23" spans="1:18" ht="48" customHeight="1">
      <c r="A23" s="30" t="s">
        <v>79</v>
      </c>
      <c r="B23" s="1"/>
      <c r="C23" s="1"/>
      <c r="D23" s="5"/>
      <c r="E23" s="1"/>
      <c r="F23" s="1"/>
      <c r="G23" s="26" t="s">
        <v>80</v>
      </c>
      <c r="H23" s="11"/>
      <c r="I23" s="26" t="s">
        <v>81</v>
      </c>
      <c r="J23" s="26" t="s">
        <v>83</v>
      </c>
      <c r="K23" s="26" t="s">
        <v>82</v>
      </c>
      <c r="L23" s="1"/>
      <c r="M23" s="1"/>
      <c r="N23" s="5"/>
      <c r="O23" s="5"/>
      <c r="P23" s="5"/>
    </row>
    <row r="24" spans="1:18" ht="30.75" customHeight="1">
      <c r="A24" s="27">
        <v>649197.65</v>
      </c>
      <c r="B24" s="28"/>
      <c r="C24" s="28"/>
      <c r="D24" s="29"/>
      <c r="E24" s="28"/>
      <c r="F24" s="28"/>
      <c r="G24" s="28">
        <v>42000</v>
      </c>
      <c r="H24" s="28"/>
      <c r="I24" s="28">
        <v>374669</v>
      </c>
      <c r="J24" s="28">
        <v>108800</v>
      </c>
      <c r="K24" s="28">
        <v>59400</v>
      </c>
      <c r="L24" s="1"/>
      <c r="M24" s="1"/>
      <c r="N24" s="5"/>
      <c r="O24" s="5"/>
      <c r="P24" s="5"/>
    </row>
    <row r="25" spans="1:18" ht="93" customHeight="1">
      <c r="A25" s="16" t="s">
        <v>67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4"/>
      <c r="R25" s="14"/>
    </row>
    <row r="26" spans="1:18" ht="15.75" customHeight="1">
      <c r="A26" s="1"/>
      <c r="B26" s="2" t="s">
        <v>22</v>
      </c>
      <c r="C26" s="2" t="s">
        <v>23</v>
      </c>
      <c r="D26" s="2" t="s">
        <v>24</v>
      </c>
      <c r="E26" s="2" t="s">
        <v>25</v>
      </c>
      <c r="F26" s="2" t="s">
        <v>26</v>
      </c>
      <c r="G26" s="2" t="s">
        <v>27</v>
      </c>
      <c r="H26" s="2" t="s">
        <v>28</v>
      </c>
      <c r="I26" s="2" t="s">
        <v>29</v>
      </c>
      <c r="J26" s="2" t="s">
        <v>30</v>
      </c>
      <c r="K26" s="2" t="s">
        <v>31</v>
      </c>
      <c r="L26" s="2" t="s">
        <v>32</v>
      </c>
      <c r="M26" s="2" t="s">
        <v>33</v>
      </c>
      <c r="N26" s="2" t="s">
        <v>15</v>
      </c>
      <c r="O26" s="9" t="s">
        <v>36</v>
      </c>
      <c r="P26" s="4" t="s">
        <v>37</v>
      </c>
      <c r="Q26" s="14"/>
    </row>
    <row r="27" spans="1:18">
      <c r="A27" s="12" t="s">
        <v>38</v>
      </c>
      <c r="B27" s="7">
        <v>17000</v>
      </c>
      <c r="C27" s="7">
        <v>17000</v>
      </c>
      <c r="D27" s="7">
        <v>17000</v>
      </c>
      <c r="E27" s="7">
        <v>17000</v>
      </c>
      <c r="F27" s="7">
        <v>17000</v>
      </c>
      <c r="G27" s="7">
        <v>17000</v>
      </c>
      <c r="H27" s="7">
        <v>17000</v>
      </c>
      <c r="I27" s="7">
        <v>17000</v>
      </c>
      <c r="J27" s="7">
        <v>17000</v>
      </c>
      <c r="K27" s="7">
        <v>17000</v>
      </c>
      <c r="L27" s="7">
        <v>17000</v>
      </c>
      <c r="M27" s="7">
        <v>17000</v>
      </c>
      <c r="N27" s="7">
        <f>SUM(B27:M27)</f>
        <v>204000</v>
      </c>
      <c r="O27" s="12">
        <v>153000</v>
      </c>
      <c r="P27" s="7">
        <f>N27-O27</f>
        <v>51000</v>
      </c>
    </row>
    <row r="28" spans="1:18">
      <c r="A28" s="12" t="s">
        <v>39</v>
      </c>
      <c r="B28" s="7">
        <v>13650</v>
      </c>
      <c r="C28" s="7">
        <v>13650</v>
      </c>
      <c r="D28" s="7">
        <v>13650</v>
      </c>
      <c r="E28" s="7">
        <v>13650</v>
      </c>
      <c r="F28" s="7">
        <v>13650</v>
      </c>
      <c r="G28" s="7">
        <v>13650</v>
      </c>
      <c r="H28" s="7">
        <v>13650</v>
      </c>
      <c r="I28" s="7">
        <v>13650</v>
      </c>
      <c r="J28" s="7">
        <v>13650</v>
      </c>
      <c r="K28" s="7">
        <v>13650</v>
      </c>
      <c r="L28" s="7">
        <v>13650</v>
      </c>
      <c r="M28" s="7">
        <v>13650</v>
      </c>
      <c r="N28" s="7">
        <f t="shared" ref="N28:N35" si="4">SUM(B28:M28)</f>
        <v>163800</v>
      </c>
      <c r="O28" s="7">
        <v>136500</v>
      </c>
      <c r="P28" s="7">
        <f t="shared" ref="P28:P29" si="5">N28-O28</f>
        <v>27300</v>
      </c>
    </row>
    <row r="29" spans="1:18">
      <c r="A29" s="12" t="s">
        <v>40</v>
      </c>
      <c r="B29" s="7"/>
      <c r="C29" s="7"/>
      <c r="D29" s="7">
        <v>4500</v>
      </c>
      <c r="E29" s="7"/>
      <c r="F29" s="7"/>
      <c r="G29" s="7">
        <v>5400</v>
      </c>
      <c r="H29" s="7"/>
      <c r="I29" s="7"/>
      <c r="J29" s="7">
        <v>5400</v>
      </c>
      <c r="K29" s="7"/>
      <c r="L29" s="7"/>
      <c r="M29" s="7">
        <v>5400</v>
      </c>
      <c r="N29" s="7">
        <f t="shared" si="4"/>
        <v>20700</v>
      </c>
      <c r="O29" s="7">
        <v>15300</v>
      </c>
      <c r="P29" s="7">
        <f t="shared" si="5"/>
        <v>5400</v>
      </c>
    </row>
    <row r="30" spans="1:18" ht="24.75">
      <c r="A30" s="32" t="s">
        <v>72</v>
      </c>
      <c r="B30" s="34"/>
      <c r="C30" s="34"/>
      <c r="D30" s="34"/>
      <c r="E30" s="34"/>
      <c r="F30" s="34">
        <v>24500</v>
      </c>
      <c r="G30" s="34"/>
      <c r="H30" s="34"/>
      <c r="I30" s="34"/>
      <c r="J30" s="34"/>
      <c r="K30" s="34"/>
      <c r="L30" s="34"/>
      <c r="M30" s="34"/>
      <c r="N30" s="7">
        <f t="shared" si="4"/>
        <v>24500</v>
      </c>
      <c r="O30" s="34">
        <v>24500</v>
      </c>
      <c r="P30" s="7">
        <f>N30-O30</f>
        <v>0</v>
      </c>
    </row>
    <row r="31" spans="1:18" ht="15.75" customHeight="1">
      <c r="A31" s="35" t="s">
        <v>41</v>
      </c>
      <c r="B31" s="12"/>
      <c r="C31" s="12"/>
      <c r="D31" s="12"/>
      <c r="E31" s="12"/>
      <c r="F31" s="12"/>
      <c r="G31" s="12"/>
      <c r="H31" s="12"/>
      <c r="I31" s="12"/>
      <c r="J31" s="12"/>
      <c r="K31" s="12">
        <v>1200</v>
      </c>
      <c r="L31" s="12"/>
      <c r="M31" s="12">
        <v>1200</v>
      </c>
      <c r="N31" s="7">
        <f t="shared" si="4"/>
        <v>2400</v>
      </c>
      <c r="O31" s="12">
        <v>1200</v>
      </c>
      <c r="P31" s="7">
        <f>N31-O31</f>
        <v>1200</v>
      </c>
    </row>
    <row r="32" spans="1:18">
      <c r="A32" s="36" t="s">
        <v>74</v>
      </c>
      <c r="B32" s="7"/>
      <c r="C32" s="7"/>
      <c r="D32" s="7"/>
      <c r="E32" s="7"/>
      <c r="F32" s="7"/>
      <c r="G32" s="7"/>
      <c r="H32" s="7"/>
      <c r="I32" s="7"/>
      <c r="J32" s="7"/>
      <c r="K32" s="7">
        <v>1792</v>
      </c>
      <c r="L32" s="7"/>
      <c r="M32" s="7"/>
      <c r="N32" s="7">
        <f t="shared" si="4"/>
        <v>1792</v>
      </c>
      <c r="O32" s="7">
        <v>1792</v>
      </c>
      <c r="P32" s="7">
        <f t="shared" ref="P32:P44" si="6">N32-O32</f>
        <v>0</v>
      </c>
    </row>
    <row r="33" spans="1:17">
      <c r="A33" s="12" t="s">
        <v>43</v>
      </c>
      <c r="B33" s="12"/>
      <c r="C33" s="12"/>
      <c r="D33" s="12"/>
      <c r="E33" s="12"/>
      <c r="F33" s="12"/>
      <c r="G33" s="12"/>
      <c r="H33" s="7"/>
      <c r="I33" s="7">
        <v>4000</v>
      </c>
      <c r="J33" s="7">
        <v>2264</v>
      </c>
      <c r="K33" s="7"/>
      <c r="L33" s="7"/>
      <c r="M33" s="7"/>
      <c r="N33" s="7">
        <f t="shared" si="4"/>
        <v>6264</v>
      </c>
      <c r="O33" s="7">
        <f>2264+4000</f>
        <v>6264</v>
      </c>
      <c r="P33" s="7">
        <f t="shared" si="6"/>
        <v>0</v>
      </c>
    </row>
    <row r="34" spans="1:17">
      <c r="A34" s="32" t="s">
        <v>44</v>
      </c>
      <c r="B34" s="7">
        <v>71511</v>
      </c>
      <c r="C34" s="7">
        <v>67975</v>
      </c>
      <c r="D34" s="7">
        <v>86968</v>
      </c>
      <c r="E34" s="7">
        <v>84000</v>
      </c>
      <c r="F34" s="7">
        <v>100557</v>
      </c>
      <c r="G34" s="7">
        <v>80394</v>
      </c>
      <c r="H34" s="7">
        <v>75800</v>
      </c>
      <c r="I34" s="7">
        <v>137390</v>
      </c>
      <c r="J34" s="7">
        <v>68900</v>
      </c>
      <c r="K34" s="7">
        <v>90142</v>
      </c>
      <c r="L34" s="7">
        <v>87187</v>
      </c>
      <c r="M34" s="7">
        <v>73394</v>
      </c>
      <c r="N34" s="7">
        <f t="shared" si="4"/>
        <v>1024218</v>
      </c>
      <c r="O34" s="37">
        <v>970365</v>
      </c>
      <c r="P34" s="7">
        <f t="shared" si="6"/>
        <v>53853</v>
      </c>
    </row>
    <row r="35" spans="1:17">
      <c r="A35" s="32" t="s">
        <v>60</v>
      </c>
      <c r="B35" s="7">
        <f>B34*23.1%</f>
        <v>16519.041000000001</v>
      </c>
      <c r="C35" s="7">
        <f t="shared" ref="C35" si="7">C34*23.1%</f>
        <v>15702.225</v>
      </c>
      <c r="D35" s="7">
        <f>D34*23.1%+84.27</f>
        <v>20173.878000000001</v>
      </c>
      <c r="E35" s="7">
        <f>E34*23.1%</f>
        <v>19404</v>
      </c>
      <c r="F35" s="7">
        <f>F34*23.1%</f>
        <v>23228.667000000001</v>
      </c>
      <c r="G35" s="7">
        <f>(G34*23.1%)</f>
        <v>18571.013999999999</v>
      </c>
      <c r="H35" s="7">
        <f>H34*23.1%</f>
        <v>17509.8</v>
      </c>
      <c r="I35" s="7">
        <f>I34*23.1%</f>
        <v>31737.09</v>
      </c>
      <c r="J35" s="7">
        <f t="shared" ref="J35" si="8">J34*23.1%</f>
        <v>15915.900000000001</v>
      </c>
      <c r="K35" s="7">
        <f>K34*23.1%</f>
        <v>20822.802</v>
      </c>
      <c r="L35" s="7">
        <f>L34*23.1%</f>
        <v>20140.197</v>
      </c>
      <c r="M35" s="7">
        <f>M34*23.1%</f>
        <v>16954.013999999999</v>
      </c>
      <c r="N35" s="7">
        <f t="shared" si="4"/>
        <v>236678.628</v>
      </c>
      <c r="O35" s="12">
        <v>199584.42</v>
      </c>
      <c r="P35" s="7">
        <f t="shared" si="6"/>
        <v>37094.207999999984</v>
      </c>
    </row>
    <row r="36" spans="1:17">
      <c r="A36" s="32" t="s">
        <v>42</v>
      </c>
      <c r="B36" s="7"/>
      <c r="C36" s="7"/>
      <c r="D36" s="7"/>
      <c r="E36" s="7"/>
      <c r="F36" s="7"/>
      <c r="G36" s="7"/>
      <c r="H36" s="7"/>
      <c r="I36" s="7">
        <v>15000</v>
      </c>
      <c r="J36" s="7"/>
      <c r="K36" s="7"/>
      <c r="L36" s="7"/>
      <c r="M36" s="7"/>
      <c r="N36" s="7">
        <f>SUM(E36:M36)</f>
        <v>15000</v>
      </c>
      <c r="O36" s="7">
        <v>15000</v>
      </c>
      <c r="P36" s="7">
        <f t="shared" si="6"/>
        <v>0</v>
      </c>
    </row>
    <row r="37" spans="1:17">
      <c r="A37" s="32" t="s">
        <v>76</v>
      </c>
      <c r="B37" s="7"/>
      <c r="C37" s="7"/>
      <c r="D37" s="7"/>
      <c r="E37" s="7"/>
      <c r="F37" s="7"/>
      <c r="G37" s="7"/>
      <c r="H37" s="7"/>
      <c r="I37" s="7"/>
      <c r="J37" s="7"/>
      <c r="K37" s="7">
        <v>9000</v>
      </c>
      <c r="L37" s="7"/>
      <c r="M37" s="7"/>
      <c r="N37" s="7">
        <f>SUM(B37:M37)</f>
        <v>9000</v>
      </c>
      <c r="O37" s="7">
        <v>9000</v>
      </c>
      <c r="P37" s="7"/>
    </row>
    <row r="38" spans="1:17">
      <c r="A38" s="32" t="s">
        <v>75</v>
      </c>
      <c r="B38" s="7"/>
      <c r="C38" s="7"/>
      <c r="D38" s="7"/>
      <c r="E38" s="7">
        <v>12570.2</v>
      </c>
      <c r="F38" s="7"/>
      <c r="G38" s="7"/>
      <c r="H38" s="7"/>
      <c r="I38" s="7"/>
      <c r="J38" s="7"/>
      <c r="K38" s="7"/>
      <c r="L38" s="7"/>
      <c r="M38" s="7"/>
      <c r="N38" s="7">
        <f>SUM(B38:M38)</f>
        <v>12570.2</v>
      </c>
      <c r="O38" s="7">
        <v>12570</v>
      </c>
      <c r="P38" s="7"/>
    </row>
    <row r="39" spans="1:17">
      <c r="A39" s="12" t="s">
        <v>45</v>
      </c>
      <c r="B39" s="7"/>
      <c r="C39" s="7"/>
      <c r="D39" s="7"/>
      <c r="E39" s="7"/>
      <c r="F39" s="7"/>
      <c r="G39" s="7"/>
      <c r="H39" s="7"/>
      <c r="I39" s="7">
        <v>1201</v>
      </c>
      <c r="J39" s="7"/>
      <c r="K39" s="7"/>
      <c r="L39" s="7"/>
      <c r="M39" s="7"/>
      <c r="N39" s="7">
        <f>I39</f>
        <v>1201</v>
      </c>
      <c r="O39" s="7">
        <v>1201</v>
      </c>
      <c r="P39" s="7">
        <f t="shared" si="6"/>
        <v>0</v>
      </c>
    </row>
    <row r="40" spans="1:17">
      <c r="A40" s="12" t="s">
        <v>77</v>
      </c>
      <c r="B40" s="7"/>
      <c r="C40" s="7"/>
      <c r="D40" s="7"/>
      <c r="E40" s="7">
        <v>7000</v>
      </c>
      <c r="F40" s="7"/>
      <c r="G40" s="7"/>
      <c r="H40" s="7"/>
      <c r="I40" s="7"/>
      <c r="J40" s="7"/>
      <c r="K40" s="7"/>
      <c r="L40" s="7"/>
      <c r="M40" s="7"/>
      <c r="N40" s="7">
        <f>SUM(B40:M40)</f>
        <v>7000</v>
      </c>
      <c r="O40" s="7">
        <v>7000</v>
      </c>
      <c r="P40" s="7">
        <f t="shared" si="6"/>
        <v>0</v>
      </c>
    </row>
    <row r="41" spans="1:17">
      <c r="A41" s="12" t="s">
        <v>73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>
        <v>3850</v>
      </c>
      <c r="N41" s="7">
        <f>SUM(B41:M41)</f>
        <v>3850</v>
      </c>
      <c r="O41" s="7">
        <v>3850</v>
      </c>
      <c r="P41" s="7">
        <f t="shared" si="6"/>
        <v>0</v>
      </c>
    </row>
    <row r="42" spans="1:17" ht="24.75" customHeight="1">
      <c r="A42" s="32" t="s">
        <v>46</v>
      </c>
      <c r="B42" s="7">
        <v>6368.41</v>
      </c>
      <c r="C42" s="7">
        <v>6734.99</v>
      </c>
      <c r="D42" s="7">
        <v>7534.63</v>
      </c>
      <c r="E42" s="7">
        <v>6381.37</v>
      </c>
      <c r="F42" s="7">
        <v>5643.11</v>
      </c>
      <c r="G42" s="7">
        <v>4786.6000000000004</v>
      </c>
      <c r="H42" s="7">
        <v>5126.78</v>
      </c>
      <c r="I42" s="7">
        <v>6182.16</v>
      </c>
      <c r="J42" s="7">
        <v>5404.62</v>
      </c>
      <c r="K42" s="7">
        <v>4819.59</v>
      </c>
      <c r="L42" s="7">
        <v>5953.58</v>
      </c>
      <c r="M42" s="7">
        <v>7674.44</v>
      </c>
      <c r="N42" s="7">
        <f>SUM(B42:M42)</f>
        <v>72610.280000000013</v>
      </c>
      <c r="O42" s="7">
        <f>N42</f>
        <v>72610.280000000013</v>
      </c>
      <c r="P42" s="7">
        <f t="shared" si="6"/>
        <v>0</v>
      </c>
      <c r="Q42" s="14"/>
    </row>
    <row r="43" spans="1:17">
      <c r="A43" s="12" t="s">
        <v>47</v>
      </c>
      <c r="B43" s="12">
        <v>208.57</v>
      </c>
      <c r="C43" s="12">
        <v>3205.1</v>
      </c>
      <c r="D43" s="12">
        <v>3818</v>
      </c>
      <c r="E43" s="12"/>
      <c r="F43" s="12">
        <v>39394</v>
      </c>
      <c r="G43" s="12">
        <v>107</v>
      </c>
      <c r="H43" s="12">
        <v>4625.42</v>
      </c>
      <c r="I43" s="12">
        <v>110735.86</v>
      </c>
      <c r="J43" s="12">
        <v>15103.07</v>
      </c>
      <c r="K43" s="12">
        <v>33944.839999999997</v>
      </c>
      <c r="L43" s="12">
        <v>5218</v>
      </c>
      <c r="M43" s="12">
        <v>6450.14</v>
      </c>
      <c r="N43" s="12">
        <f>SUM(B43:M43)</f>
        <v>222810.00000000003</v>
      </c>
      <c r="O43" s="7">
        <v>225139</v>
      </c>
      <c r="P43" s="12">
        <f t="shared" si="6"/>
        <v>-2328.9999999999709</v>
      </c>
    </row>
    <row r="44" spans="1:17">
      <c r="A44" s="38" t="s">
        <v>62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>
        <v>34547.25</v>
      </c>
      <c r="O44" s="7"/>
      <c r="P44" s="12">
        <f t="shared" si="6"/>
        <v>34547.25</v>
      </c>
    </row>
    <row r="45" spans="1:17">
      <c r="A45" s="12" t="s">
        <v>59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7">
        <f>SUM(N27:N44)</f>
        <v>2062941.358</v>
      </c>
      <c r="O45" s="12">
        <f>SUM(O27:O44)</f>
        <v>1854875.7</v>
      </c>
      <c r="P45" s="7">
        <f>SUM(P27:P44)</f>
        <v>208065.45800000001</v>
      </c>
      <c r="Q45" s="14"/>
    </row>
    <row r="46" spans="1:17" ht="14.25" customHeight="1">
      <c r="A46" s="16" t="s">
        <v>68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7" ht="12" customHeight="1">
      <c r="A47" s="11"/>
      <c r="B47" s="11" t="s">
        <v>78</v>
      </c>
      <c r="C47" s="11"/>
      <c r="D47" s="1" t="s">
        <v>55</v>
      </c>
      <c r="E47" s="1"/>
      <c r="F47" s="1"/>
      <c r="G47" s="1" t="s">
        <v>56</v>
      </c>
      <c r="H47" s="1"/>
      <c r="I47" s="1"/>
      <c r="J47" s="1" t="s">
        <v>57</v>
      </c>
      <c r="K47" s="1"/>
      <c r="L47" s="1"/>
      <c r="M47" s="1" t="s">
        <v>58</v>
      </c>
      <c r="N47" s="1" t="s">
        <v>15</v>
      </c>
      <c r="O47" s="1" t="s">
        <v>35</v>
      </c>
      <c r="P47" s="1" t="s">
        <v>37</v>
      </c>
    </row>
    <row r="48" spans="1:17">
      <c r="A48" s="39" t="s">
        <v>48</v>
      </c>
      <c r="B48" s="40"/>
      <c r="C48" s="40"/>
      <c r="D48" s="41">
        <v>22560.6</v>
      </c>
      <c r="E48" s="40"/>
      <c r="F48" s="12"/>
      <c r="G48" s="41">
        <v>22560.6</v>
      </c>
      <c r="H48" s="12"/>
      <c r="I48" s="12"/>
      <c r="J48" s="41">
        <v>22560.6</v>
      </c>
      <c r="K48" s="12"/>
      <c r="L48" s="12"/>
      <c r="M48" s="41">
        <v>22560.6</v>
      </c>
      <c r="N48" s="12">
        <f>SUM(B48:M48)</f>
        <v>90242.4</v>
      </c>
      <c r="O48" s="12">
        <v>90242.4</v>
      </c>
      <c r="P48" s="12">
        <f>N48-O48</f>
        <v>0</v>
      </c>
    </row>
    <row r="49" spans="1:17">
      <c r="A49" s="39" t="s">
        <v>49</v>
      </c>
      <c r="B49" s="40">
        <f>6200.89</f>
        <v>6200.89</v>
      </c>
      <c r="C49" s="40"/>
      <c r="D49" s="41">
        <v>18305.07</v>
      </c>
      <c r="E49" s="40"/>
      <c r="F49" s="12"/>
      <c r="G49" s="41">
        <v>18305.07</v>
      </c>
      <c r="H49" s="12"/>
      <c r="I49" s="12"/>
      <c r="J49" s="41">
        <v>18305.07</v>
      </c>
      <c r="K49" s="12"/>
      <c r="L49" s="12"/>
      <c r="M49" s="41">
        <v>18305.07</v>
      </c>
      <c r="N49" s="12">
        <f>SUM(B49:M49)</f>
        <v>79421.17</v>
      </c>
      <c r="O49" s="12">
        <v>73220.28</v>
      </c>
      <c r="P49" s="12">
        <f t="shared" ref="P49:P55" si="9">N49-O49</f>
        <v>6200.8899999999994</v>
      </c>
    </row>
    <row r="50" spans="1:17">
      <c r="A50" s="39" t="s">
        <v>49</v>
      </c>
      <c r="B50" s="40">
        <v>2000</v>
      </c>
      <c r="C50" s="40"/>
      <c r="D50" s="41">
        <v>6000</v>
      </c>
      <c r="E50" s="40"/>
      <c r="F50" s="12"/>
      <c r="G50" s="41">
        <v>6000</v>
      </c>
      <c r="H50" s="12"/>
      <c r="I50" s="12"/>
      <c r="J50" s="41">
        <v>6000</v>
      </c>
      <c r="K50" s="12"/>
      <c r="L50" s="12"/>
      <c r="M50" s="41">
        <v>6000</v>
      </c>
      <c r="N50" s="12">
        <f>SUM(B50:M50)</f>
        <v>26000</v>
      </c>
      <c r="O50" s="12">
        <v>24000</v>
      </c>
      <c r="P50" s="12">
        <f t="shared" si="9"/>
        <v>2000</v>
      </c>
    </row>
    <row r="51" spans="1:17">
      <c r="A51" s="39" t="s">
        <v>50</v>
      </c>
      <c r="B51" s="40">
        <v>2134</v>
      </c>
      <c r="C51" s="40"/>
      <c r="D51" s="41">
        <v>2134</v>
      </c>
      <c r="E51" s="40"/>
      <c r="F51" s="12"/>
      <c r="G51" s="41">
        <v>2134</v>
      </c>
      <c r="H51" s="12"/>
      <c r="I51" s="12"/>
      <c r="J51" s="41">
        <v>2201.2600000000002</v>
      </c>
      <c r="K51" s="12"/>
      <c r="L51" s="12"/>
      <c r="M51" s="41">
        <v>2201.2600000000002</v>
      </c>
      <c r="N51" s="12">
        <f t="shared" ref="N51:N55" si="10">SUM(B51:M51)</f>
        <v>10804.52</v>
      </c>
      <c r="O51" s="12">
        <v>8603.26</v>
      </c>
      <c r="P51" s="12">
        <f t="shared" si="9"/>
        <v>2201.2600000000002</v>
      </c>
      <c r="Q51" s="14"/>
    </row>
    <row r="52" spans="1:17">
      <c r="A52" s="39" t="s">
        <v>51</v>
      </c>
      <c r="B52" s="40">
        <v>2400</v>
      </c>
      <c r="C52" s="40"/>
      <c r="D52" s="41">
        <v>2400</v>
      </c>
      <c r="E52" s="40"/>
      <c r="F52" s="12"/>
      <c r="G52" s="41">
        <v>2400</v>
      </c>
      <c r="H52" s="12"/>
      <c r="I52" s="12"/>
      <c r="J52" s="41">
        <v>2400</v>
      </c>
      <c r="K52" s="12"/>
      <c r="L52" s="12"/>
      <c r="M52" s="41">
        <v>2400</v>
      </c>
      <c r="N52" s="12">
        <f>SUM(B52:M52)</f>
        <v>12000</v>
      </c>
      <c r="O52" s="12">
        <v>12000</v>
      </c>
      <c r="P52" s="12">
        <f t="shared" si="9"/>
        <v>0</v>
      </c>
    </row>
    <row r="53" spans="1:17">
      <c r="A53" s="39" t="s">
        <v>52</v>
      </c>
      <c r="B53" s="40">
        <v>600</v>
      </c>
      <c r="C53" s="40"/>
      <c r="D53" s="41">
        <v>1800</v>
      </c>
      <c r="E53" s="40"/>
      <c r="F53" s="12"/>
      <c r="G53" s="41">
        <v>1800</v>
      </c>
      <c r="H53" s="12"/>
      <c r="I53" s="12"/>
      <c r="J53" s="41">
        <v>1800</v>
      </c>
      <c r="K53" s="12"/>
      <c r="L53" s="12"/>
      <c r="M53" s="41">
        <v>1800</v>
      </c>
      <c r="N53" s="12">
        <f t="shared" si="10"/>
        <v>7800</v>
      </c>
      <c r="O53" s="12">
        <v>7200</v>
      </c>
      <c r="P53" s="12">
        <f t="shared" si="9"/>
        <v>600</v>
      </c>
    </row>
    <row r="54" spans="1:17">
      <c r="A54" s="39" t="s">
        <v>53</v>
      </c>
      <c r="B54" s="40">
        <v>1650</v>
      </c>
      <c r="C54" s="40"/>
      <c r="D54" s="41">
        <v>1650</v>
      </c>
      <c r="E54" s="40"/>
      <c r="F54" s="12"/>
      <c r="G54" s="41">
        <v>1650</v>
      </c>
      <c r="H54" s="12"/>
      <c r="I54" s="12"/>
      <c r="J54" s="41">
        <v>1650</v>
      </c>
      <c r="K54" s="12"/>
      <c r="L54" s="12"/>
      <c r="M54" s="41">
        <v>1650</v>
      </c>
      <c r="N54" s="12">
        <f t="shared" si="10"/>
        <v>8250</v>
      </c>
      <c r="O54" s="12">
        <v>6600</v>
      </c>
      <c r="P54" s="12">
        <f t="shared" si="9"/>
        <v>1650</v>
      </c>
    </row>
    <row r="55" spans="1:17">
      <c r="A55" s="40" t="s">
        <v>54</v>
      </c>
      <c r="B55" s="40">
        <v>1400</v>
      </c>
      <c r="C55" s="40"/>
      <c r="D55" s="21">
        <v>1400</v>
      </c>
      <c r="E55" s="40"/>
      <c r="F55" s="12"/>
      <c r="G55" s="21">
        <v>1400</v>
      </c>
      <c r="H55" s="12"/>
      <c r="I55" s="12"/>
      <c r="J55" s="21">
        <v>1400</v>
      </c>
      <c r="K55" s="12"/>
      <c r="L55" s="12"/>
      <c r="M55" s="21">
        <v>1400</v>
      </c>
      <c r="N55" s="12">
        <f t="shared" si="10"/>
        <v>7000</v>
      </c>
      <c r="O55" s="12">
        <v>7000</v>
      </c>
      <c r="P55" s="12">
        <f t="shared" si="9"/>
        <v>0</v>
      </c>
    </row>
    <row r="56" spans="1:17">
      <c r="A56" s="40" t="s">
        <v>61</v>
      </c>
      <c r="B56" s="21">
        <v>65.55</v>
      </c>
      <c r="C56" s="21">
        <v>75.53</v>
      </c>
      <c r="D56" s="21">
        <f>77.46+38.84</f>
        <v>116.3</v>
      </c>
      <c r="E56" s="21">
        <v>57.81</v>
      </c>
      <c r="F56" s="21">
        <v>103.92</v>
      </c>
      <c r="G56" s="21">
        <v>117.91</v>
      </c>
      <c r="H56" s="21">
        <v>124.12</v>
      </c>
      <c r="I56" s="21">
        <v>139.19999999999999</v>
      </c>
      <c r="J56" s="21">
        <v>150.16</v>
      </c>
      <c r="K56" s="21">
        <v>154.81</v>
      </c>
      <c r="L56" s="21">
        <v>169.68</v>
      </c>
      <c r="M56" s="21">
        <v>173.87</v>
      </c>
      <c r="N56" s="21">
        <f>SUM(B56:M56)</f>
        <v>1448.8600000000001</v>
      </c>
      <c r="O56" s="12"/>
      <c r="P56" s="12"/>
    </row>
    <row r="57" spans="1:17" ht="19.5" customHeight="1">
      <c r="A57" s="13" t="s">
        <v>59</v>
      </c>
      <c r="B57" s="1"/>
      <c r="C57" s="1"/>
      <c r="D57" s="20">
        <f>SUM(D48:D56)</f>
        <v>56365.97</v>
      </c>
      <c r="E57" s="1"/>
      <c r="F57" s="1"/>
      <c r="G57" s="1">
        <f>SUM(G48:G56)</f>
        <v>56367.58</v>
      </c>
      <c r="H57" s="1"/>
      <c r="I57" s="1"/>
      <c r="J57" s="1">
        <f>SUM(J48:J56)</f>
        <v>56467.090000000004</v>
      </c>
      <c r="K57" s="1"/>
      <c r="L57" s="1"/>
      <c r="M57" s="1">
        <f>SUM(M48:M56)</f>
        <v>56490.8</v>
      </c>
      <c r="N57" s="12">
        <f>SUM(N48:N56)</f>
        <v>242966.94999999998</v>
      </c>
      <c r="O57" s="12">
        <f>SUM(O48:O56)</f>
        <v>228865.94</v>
      </c>
      <c r="P57" s="12">
        <f>SUM(P48:P56)</f>
        <v>12652.15</v>
      </c>
    </row>
    <row r="58" spans="1:17" ht="0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7" ht="14.25" customHeight="1">
      <c r="A59" s="42" t="s">
        <v>84</v>
      </c>
      <c r="B59" s="42"/>
      <c r="C59" s="42"/>
      <c r="D59" s="42"/>
      <c r="E59" s="42"/>
      <c r="F59" s="19">
        <v>176313.44</v>
      </c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7">
      <c r="A60" s="42" t="s">
        <v>85</v>
      </c>
      <c r="B60" s="42"/>
      <c r="C60" s="42"/>
      <c r="D60" s="42"/>
      <c r="E60" s="42"/>
      <c r="F60" s="19">
        <v>932997.87</v>
      </c>
      <c r="G60" s="8"/>
      <c r="H60" s="8"/>
      <c r="I60" s="8"/>
      <c r="J60" s="8"/>
      <c r="K60" s="10"/>
      <c r="L60" s="8"/>
      <c r="M60" s="10"/>
      <c r="N60" s="8"/>
      <c r="O60" s="8"/>
      <c r="P60" s="8"/>
    </row>
    <row r="61" spans="1:17">
      <c r="A61" s="8"/>
      <c r="B61" s="8"/>
      <c r="C61" s="8"/>
      <c r="D61" s="10"/>
      <c r="E61" s="10"/>
      <c r="F61" s="10"/>
      <c r="G61" s="8"/>
      <c r="H61" s="8"/>
      <c r="I61" s="8"/>
      <c r="J61" s="8"/>
      <c r="K61" s="8"/>
      <c r="L61" s="10"/>
      <c r="M61" s="8"/>
      <c r="N61" s="10"/>
      <c r="O61" s="8"/>
      <c r="P61" s="8"/>
    </row>
    <row r="62" spans="1:17">
      <c r="A62" s="8"/>
      <c r="B62" s="8"/>
      <c r="C62" s="8"/>
      <c r="D62" s="8"/>
      <c r="E62" s="8"/>
      <c r="F62" s="8"/>
      <c r="G62" s="8"/>
      <c r="H62" s="8"/>
      <c r="I62" s="8"/>
      <c r="J62" s="8"/>
      <c r="K62" s="10"/>
      <c r="L62" s="10"/>
      <c r="M62" s="15"/>
      <c r="N62" s="10"/>
      <c r="O62" s="8"/>
      <c r="P62" s="8"/>
    </row>
    <row r="63" spans="1:1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10"/>
      <c r="M63" s="10"/>
      <c r="N63" s="8"/>
      <c r="O63" s="10"/>
      <c r="P63" s="8"/>
    </row>
    <row r="64" spans="1:17">
      <c r="A64" s="8"/>
      <c r="B64" s="8"/>
      <c r="C64" s="8"/>
      <c r="D64" s="8"/>
      <c r="E64" s="8"/>
      <c r="F64" s="8"/>
      <c r="G64" s="8"/>
      <c r="H64" s="8"/>
      <c r="I64" s="8"/>
      <c r="J64" s="8"/>
      <c r="K64" s="10"/>
      <c r="L64" s="10"/>
      <c r="M64" s="10"/>
      <c r="N64" s="8"/>
      <c r="O64" s="8"/>
      <c r="P64" s="8"/>
    </row>
    <row r="65" spans="1:1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10"/>
      <c r="M65" s="8"/>
      <c r="N65" s="8"/>
      <c r="O65" s="8"/>
      <c r="P65" s="8"/>
    </row>
    <row r="66" spans="1:16">
      <c r="E66" s="14"/>
    </row>
    <row r="68" spans="1:16">
      <c r="M68" s="14"/>
    </row>
  </sheetData>
  <mergeCells count="2">
    <mergeCell ref="A59:E59"/>
    <mergeCell ref="A60:E60"/>
  </mergeCells>
  <pageMargins left="0" right="0" top="0" bottom="0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2016-04-04T08:49:03Z</cp:lastPrinted>
  <dcterms:created xsi:type="dcterms:W3CDTF">2015-03-11T15:14:53Z</dcterms:created>
  <dcterms:modified xsi:type="dcterms:W3CDTF">2016-05-11T16:28:03Z</dcterms:modified>
</cp:coreProperties>
</file>